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Расчет окупаемости и прибыль" sheetId="1" r:id="rId1"/>
    <sheet name="Ценнобразование" sheetId="2" r:id="rId2"/>
    <sheet name="Расчет окупаемости (свод.табл.)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<sst xmlns="http://schemas.openxmlformats.org/spreadsheetml/2006/main" count="70" uniqueCount="67">
  <si>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Количество дней работы сети в месяц</t>
  </si>
  <si>
    <t>Себестоимость ингредиентов</t>
  </si>
  <si>
    <t>Продажная цена напитка</t>
  </si>
  <si>
    <t>Налоговые платежи (на 1 автомат за месяц)</t>
  </si>
  <si>
    <t>Срок окупаемости (месяцев)</t>
  </si>
  <si>
    <t>Арендные платежи, электроэнергия, иные платежи. (на 1 автомат)</t>
  </si>
  <si>
    <t>Амортизация авто и расходы на бензин (в пересчете на 1 автомат) (месяц)</t>
  </si>
  <si>
    <t>Прогноз на количество продаж за 1 раб.день</t>
  </si>
  <si>
    <t>Стоимость автомата (в руб.)</t>
  </si>
  <si>
    <t>Оборот</t>
  </si>
  <si>
    <t>Прибыль</t>
  </si>
  <si>
    <t>Расчет окупаемости оборудования в зависимости от количества продаж напитков в торговой точке</t>
  </si>
  <si>
    <t>Подсчет выручки и прибыли с одного торгового автомата (за месяц) в зависимости от количества продаж</t>
  </si>
  <si>
    <t>Количество продаж за 1 раб.день</t>
  </si>
  <si>
    <t>Суммированные расходы (аренда, налоги, амортизация авто и т.д.)</t>
  </si>
  <si>
    <t>Общие расходы (включая ингр.)</t>
  </si>
  <si>
    <t>Справка по использованию формы:</t>
  </si>
  <si>
    <t>* для изменения параметров расчетов используйте только показатели верхней таблицы (показатели нижней автоматически поменяются)</t>
  </si>
  <si>
    <t>* при указании показателей, учитывайте:</t>
  </si>
  <si>
    <t>1) количество дней работы торгового автомата (исключая дни вероятного простоя, выходные дни, дни перестановки оборудования)</t>
  </si>
  <si>
    <t>Форма расчета подготовлена аналититческим отделом  www.e-vending.ru - e-журнал о вендинг-бизнесе. На наших страницах Вы можете скачать варианты готового бизнес-плана</t>
  </si>
  <si>
    <t xml:space="preserve">2) себестоимость ингредиентов расчитана исходя из показателей (цена стаканчика, цена смеси напитка (например, кофе+сливки+сахар), очищенной воды) </t>
  </si>
  <si>
    <t>3) прямые и сопутствующие расходы по обслуживания торгового автомата</t>
  </si>
  <si>
    <t>Себестоимость горячих напитков и конечная цена для потребителя</t>
  </si>
  <si>
    <t>Вид напитка</t>
  </si>
  <si>
    <t>Вид / Количество / Стоимость сырья (руб.)</t>
  </si>
  <si>
    <t>Вода</t>
  </si>
  <si>
    <t>Стакан (руб).</t>
  </si>
  <si>
    <t>Кофе со сливк.и сахаром</t>
  </si>
  <si>
    <t>Кофе черный</t>
  </si>
  <si>
    <t>Кофе с сахаром</t>
  </si>
  <si>
    <t>Кофе крепкий черный</t>
  </si>
  <si>
    <t>Кофе крепк.с сах.и сливк.</t>
  </si>
  <si>
    <t>Чай лимонный</t>
  </si>
  <si>
    <t>Кофе со сливками</t>
  </si>
  <si>
    <t>Показатель (руб. за единицу)</t>
  </si>
  <si>
    <t>Первый месяц</t>
  </si>
  <si>
    <t>Второй месяц</t>
  </si>
  <si>
    <t>Третий и последующий месяцы</t>
  </si>
  <si>
    <t>Количество работающих автоматов</t>
  </si>
  <si>
    <t xml:space="preserve">Количество работы дней </t>
  </si>
  <si>
    <t>Среднесуточное количество продаж</t>
  </si>
  <si>
    <t>Суммированое количество продаж за месяц</t>
  </si>
  <si>
    <t>Выручка за месяц</t>
  </si>
  <si>
    <t>Расходы на ингредиенты</t>
  </si>
  <si>
    <t>Арендные платежи</t>
  </si>
  <si>
    <t>Налоговые платежи</t>
  </si>
  <si>
    <t>Расходы на перестановку автоматов</t>
  </si>
  <si>
    <t>Расходы на доставку ингредиентов от поставщика</t>
  </si>
  <si>
    <t>Амортизация авто и расходы на бензин</t>
  </si>
  <si>
    <t>Итого расходы</t>
  </si>
  <si>
    <t>Итого прибыль</t>
  </si>
  <si>
    <t>Расчет окупаемости с учетом рассмотренных условий</t>
  </si>
  <si>
    <t>Стоимость оборудования (5 ед.)</t>
  </si>
  <si>
    <t>Срок окупаемости (в месяцах)</t>
  </si>
  <si>
    <t>Расчет окупаемости оборудования с учетом ряда факторов</t>
  </si>
  <si>
    <t>Напиток (грамм / руб.)</t>
  </si>
  <si>
    <t>Сливки (гр./ руб.)</t>
  </si>
  <si>
    <t>Сахар (гр. / руб.)</t>
  </si>
  <si>
    <t>Итого (руб.)</t>
  </si>
  <si>
    <t>Цена для потребителя (руб.)</t>
  </si>
  <si>
    <t>Горячий шоколад</t>
  </si>
  <si>
    <t>Куриный бульон</t>
  </si>
  <si>
    <t>Капучино амаретто</t>
  </si>
  <si>
    <t>Кофе крепк.с сахаром</t>
  </si>
  <si>
    <t>Кофе крепкий со сливк.</t>
  </si>
  <si>
    <t>См. также таблицы на вложенных листах.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</si>
</sst>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9" fontId="5" fillId="0" borderId="3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169" fontId="1" fillId="0" borderId="6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0" fontId="0" fillId="2" borderId="0" xfId="0" applyFill="1" applyAlignment="1">
      <alignment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6" fillId="4" borderId="8" xfId="0" applyFont="1" applyFill="1" applyBorder="1" applyAlignment="1">
      <alignment/>
    </xf>
    <xf numFmtId="0" fontId="0" fillId="2" borderId="0" xfId="0" applyFill="1" applyBorder="1" applyAlignment="1">
      <alignment vertical="top" wrapText="1"/>
    </xf>
    <xf numFmtId="0" fontId="7" fillId="2" borderId="9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15" xfId="15" applyFont="1" applyFill="1" applyBorder="1" applyAlignment="1">
      <alignment vertical="center" wrapText="1"/>
    </xf>
    <xf numFmtId="0" fontId="6" fillId="4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4" borderId="27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 wrapText="1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5" fillId="3" borderId="27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169" fontId="0" fillId="3" borderId="27" xfId="0" applyNumberFormat="1" applyFill="1" applyBorder="1" applyAlignment="1">
      <alignment vertical="center"/>
    </xf>
    <xf numFmtId="169" fontId="0" fillId="3" borderId="28" xfId="0" applyNumberFormat="1" applyFill="1" applyBorder="1" applyAlignment="1">
      <alignment vertical="center"/>
    </xf>
    <xf numFmtId="169" fontId="0" fillId="3" borderId="29" xfId="0" applyNumberFormat="1" applyFill="1" applyBorder="1" applyAlignment="1">
      <alignment vertical="center"/>
    </xf>
    <xf numFmtId="0" fontId="0" fillId="0" borderId="29" xfId="0" applyBorder="1" applyAlignment="1">
      <alignment vertical="center" wrapText="1"/>
    </xf>
    <xf numFmtId="0" fontId="9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9" fillId="0" borderId="27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10" fillId="0" borderId="1" xfId="0" applyFont="1" applyBorder="1" applyAlignment="1">
      <alignment wrapText="1"/>
    </xf>
    <xf numFmtId="0" fontId="6" fillId="4" borderId="9" xfId="0" applyFont="1" applyFill="1" applyBorder="1" applyAlignment="1">
      <alignment/>
    </xf>
    <xf numFmtId="0" fontId="6" fillId="4" borderId="30" xfId="0" applyFont="1" applyFill="1" applyBorder="1" applyAlignment="1">
      <alignment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vending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7" sqref="A17:J17"/>
    </sheetView>
  </sheetViews>
  <sheetFormatPr defaultColWidth="9.00390625" defaultRowHeight="12.75"/>
  <cols>
    <col min="1" max="1" width="9.75390625" style="12" customWidth="1"/>
    <col min="2" max="2" width="10.125" style="12" customWidth="1"/>
    <col min="3" max="3" width="11.375" style="12" customWidth="1"/>
    <col min="4" max="4" width="12.875" style="12" customWidth="1"/>
    <col min="5" max="5" width="9.875" style="12" customWidth="1"/>
    <col min="6" max="6" width="14.125" style="12" customWidth="1"/>
    <col min="7" max="7" width="11.625" style="12" customWidth="1"/>
    <col min="8" max="8" width="13.375" style="12" customWidth="1"/>
    <col min="9" max="9" width="11.375" style="12" customWidth="1"/>
    <col min="10" max="10" width="35.125" style="8" customWidth="1"/>
    <col min="11" max="16384" width="16.125" style="8" customWidth="1"/>
  </cols>
  <sheetData>
    <row r="1" spans="1:10" ht="13.5" thickBot="1">
      <c r="A1" s="48" t="s">
        <v>11</v>
      </c>
      <c r="B1" s="49"/>
      <c r="C1" s="49"/>
      <c r="D1" s="49"/>
      <c r="E1" s="49"/>
      <c r="F1" s="49"/>
      <c r="G1" s="49"/>
      <c r="H1" s="49"/>
      <c r="I1" s="50"/>
      <c r="J1" s="37" t="s">
        <v>20</v>
      </c>
    </row>
    <row r="2" spans="1:10" ht="79.5" customHeight="1">
      <c r="A2" s="3" t="s">
        <v>8</v>
      </c>
      <c r="B2" s="4" t="s">
        <v>7</v>
      </c>
      <c r="C2" s="4" t="s">
        <v>0</v>
      </c>
      <c r="D2" s="4" t="s">
        <v>1</v>
      </c>
      <c r="E2" s="4" t="s">
        <v>2</v>
      </c>
      <c r="F2" s="4" t="s">
        <v>5</v>
      </c>
      <c r="G2" s="4" t="s">
        <v>3</v>
      </c>
      <c r="H2" s="4" t="s">
        <v>6</v>
      </c>
      <c r="I2" s="5" t="s">
        <v>4</v>
      </c>
      <c r="J2" s="37"/>
    </row>
    <row r="3" spans="1:9" ht="12.75">
      <c r="A3" s="45">
        <v>100000</v>
      </c>
      <c r="B3" s="1">
        <v>40</v>
      </c>
      <c r="C3" s="32">
        <v>25</v>
      </c>
      <c r="D3" s="32">
        <v>3.3</v>
      </c>
      <c r="E3" s="32">
        <v>10</v>
      </c>
      <c r="F3" s="32">
        <v>2000</v>
      </c>
      <c r="G3" s="35">
        <v>900</v>
      </c>
      <c r="H3" s="32">
        <v>500</v>
      </c>
      <c r="I3" s="6">
        <f>A3/((B3*C3*E3)-((D3*C3*B3)+(F3+G3+H3)))</f>
        <v>30.303030303030305</v>
      </c>
    </row>
    <row r="4" spans="1:10" ht="12.75">
      <c r="A4" s="46"/>
      <c r="B4" s="1">
        <v>60</v>
      </c>
      <c r="C4" s="33"/>
      <c r="D4" s="33"/>
      <c r="E4" s="33"/>
      <c r="F4" s="33"/>
      <c r="G4" s="33"/>
      <c r="H4" s="33"/>
      <c r="I4" s="6">
        <f>A3/((B4*C3*E3)-((D3*C3*B4)+(F3+G3+H3)))</f>
        <v>15.037593984962406</v>
      </c>
      <c r="J4" s="25"/>
    </row>
    <row r="5" spans="1:10" ht="12.75">
      <c r="A5" s="46"/>
      <c r="B5" s="1">
        <v>80</v>
      </c>
      <c r="C5" s="33"/>
      <c r="D5" s="33"/>
      <c r="E5" s="33"/>
      <c r="F5" s="33"/>
      <c r="G5" s="33"/>
      <c r="H5" s="33"/>
      <c r="I5" s="6">
        <f>A3/((B5*C3*E3)-((D3*C3*B5)+(F3+G3+H3)))</f>
        <v>10</v>
      </c>
      <c r="J5" s="25"/>
    </row>
    <row r="6" spans="1:10" ht="12.75">
      <c r="A6" s="46"/>
      <c r="B6" s="1">
        <v>100</v>
      </c>
      <c r="C6" s="33"/>
      <c r="D6" s="33"/>
      <c r="E6" s="33"/>
      <c r="F6" s="33"/>
      <c r="G6" s="33"/>
      <c r="H6" s="33"/>
      <c r="I6" s="6">
        <f>A3/((B6*C3*E3)-((D3*C3*B6)+(F3+G3+H3)))</f>
        <v>7.49063670411985</v>
      </c>
      <c r="J6" s="25"/>
    </row>
    <row r="7" spans="1:10" ht="13.5" thickBot="1">
      <c r="A7" s="47"/>
      <c r="B7" s="2">
        <v>120</v>
      </c>
      <c r="C7" s="34"/>
      <c r="D7" s="34"/>
      <c r="E7" s="34"/>
      <c r="F7" s="34"/>
      <c r="G7" s="34"/>
      <c r="H7" s="34"/>
      <c r="I7" s="7">
        <f>A3/((B7*C3*E3)-((D3*C3*B7)+(F3+G3+H3)))</f>
        <v>5.9880239520958085</v>
      </c>
      <c r="J7" s="25"/>
    </row>
    <row r="8" spans="1:10" ht="14.25" customHeight="1" thickBot="1">
      <c r="A8" s="38" t="s">
        <v>12</v>
      </c>
      <c r="B8" s="39"/>
      <c r="C8" s="39"/>
      <c r="D8" s="39"/>
      <c r="E8" s="39"/>
      <c r="F8" s="39"/>
      <c r="G8" s="39"/>
      <c r="H8" s="39"/>
      <c r="I8" s="40"/>
      <c r="J8" s="25"/>
    </row>
    <row r="9" spans="1:10" ht="67.5" customHeight="1">
      <c r="A9" s="41" t="s">
        <v>13</v>
      </c>
      <c r="B9" s="42"/>
      <c r="C9" s="13" t="s">
        <v>0</v>
      </c>
      <c r="D9" s="13" t="s">
        <v>1</v>
      </c>
      <c r="E9" s="13" t="s">
        <v>2</v>
      </c>
      <c r="F9" s="13" t="s">
        <v>14</v>
      </c>
      <c r="G9" s="13" t="s">
        <v>9</v>
      </c>
      <c r="H9" s="13" t="s">
        <v>15</v>
      </c>
      <c r="I9" s="14" t="s">
        <v>10</v>
      </c>
      <c r="J9" s="25"/>
    </row>
    <row r="10" spans="1:10" ht="12.75">
      <c r="A10" s="43">
        <v>40</v>
      </c>
      <c r="B10" s="44"/>
      <c r="C10" s="32">
        <f>C3</f>
        <v>25</v>
      </c>
      <c r="D10" s="35">
        <f>D3</f>
        <v>3.3</v>
      </c>
      <c r="E10" s="32">
        <f>E3</f>
        <v>10</v>
      </c>
      <c r="F10" s="32">
        <f>F3+G3+H3</f>
        <v>3400</v>
      </c>
      <c r="G10" s="9">
        <f>A10*C10*E10</f>
        <v>10000</v>
      </c>
      <c r="H10" s="9">
        <f>F10+(A10*C10*D10)</f>
        <v>6700</v>
      </c>
      <c r="I10" s="15">
        <f>G10-H10</f>
        <v>3300</v>
      </c>
      <c r="J10" s="25"/>
    </row>
    <row r="11" spans="1:10" ht="12.75">
      <c r="A11" s="28">
        <v>60</v>
      </c>
      <c r="B11" s="29"/>
      <c r="C11" s="33"/>
      <c r="D11" s="33"/>
      <c r="E11" s="33"/>
      <c r="F11" s="33"/>
      <c r="G11" s="9">
        <f>A11*C10*E10</f>
        <v>15000</v>
      </c>
      <c r="H11" s="9">
        <f>F10+(A11*C10*D10)</f>
        <v>8350</v>
      </c>
      <c r="I11" s="15">
        <f>G11-H11</f>
        <v>6650</v>
      </c>
      <c r="J11" s="25"/>
    </row>
    <row r="12" spans="1:10" ht="12.75">
      <c r="A12" s="28">
        <v>80</v>
      </c>
      <c r="B12" s="29"/>
      <c r="C12" s="33"/>
      <c r="D12" s="33"/>
      <c r="E12" s="33"/>
      <c r="F12" s="33"/>
      <c r="G12" s="9">
        <f>A12*C10*E10</f>
        <v>20000</v>
      </c>
      <c r="H12" s="9">
        <f>A12*C10*D10+F10</f>
        <v>10000</v>
      </c>
      <c r="I12" s="15">
        <f>G12-H12</f>
        <v>10000</v>
      </c>
      <c r="J12" s="25"/>
    </row>
    <row r="13" spans="1:10" ht="12.75">
      <c r="A13" s="28">
        <v>100</v>
      </c>
      <c r="B13" s="29"/>
      <c r="C13" s="33"/>
      <c r="D13" s="33"/>
      <c r="E13" s="33"/>
      <c r="F13" s="33"/>
      <c r="G13" s="9">
        <f>A13*C10*E10</f>
        <v>25000</v>
      </c>
      <c r="H13" s="9">
        <f>A13*C10*D10+F10</f>
        <v>11650</v>
      </c>
      <c r="I13" s="15">
        <f>G13-H13</f>
        <v>13350</v>
      </c>
      <c r="J13" s="25"/>
    </row>
    <row r="14" spans="1:10" ht="13.5" thickBot="1">
      <c r="A14" s="30">
        <v>120</v>
      </c>
      <c r="B14" s="31"/>
      <c r="C14" s="34"/>
      <c r="D14" s="34"/>
      <c r="E14" s="34"/>
      <c r="F14" s="34"/>
      <c r="G14" s="10">
        <f>A14*C10*E10</f>
        <v>30000</v>
      </c>
      <c r="H14" s="10">
        <f>A14*C10*D10+F10</f>
        <v>13300</v>
      </c>
      <c r="I14" s="16">
        <f>G14-H14</f>
        <v>16700</v>
      </c>
      <c r="J14" s="25"/>
    </row>
    <row r="15" spans="1:12" ht="15" customHeight="1">
      <c r="A15" s="26" t="s">
        <v>16</v>
      </c>
      <c r="B15" s="26"/>
      <c r="C15" s="26"/>
      <c r="D15" s="26"/>
      <c r="E15" s="26"/>
      <c r="F15" s="26"/>
      <c r="G15" s="26"/>
      <c r="H15" s="26"/>
      <c r="I15" s="26"/>
      <c r="J15" s="18"/>
      <c r="K15" s="17"/>
      <c r="L15" s="17"/>
    </row>
    <row r="16" spans="1:12" ht="10.5" customHeight="1">
      <c r="A16" s="27" t="s">
        <v>17</v>
      </c>
      <c r="B16" s="27"/>
      <c r="C16" s="27"/>
      <c r="D16" s="27"/>
      <c r="E16" s="27"/>
      <c r="F16" s="27"/>
      <c r="G16" s="27"/>
      <c r="H16" s="27"/>
      <c r="I16" s="27"/>
      <c r="J16" s="27"/>
      <c r="K16" s="11"/>
      <c r="L16" s="11"/>
    </row>
    <row r="17" spans="1:12" ht="12.75" customHeight="1">
      <c r="A17" s="27" t="s">
        <v>18</v>
      </c>
      <c r="B17" s="27"/>
      <c r="C17" s="27"/>
      <c r="D17" s="27"/>
      <c r="E17" s="27"/>
      <c r="F17" s="27"/>
      <c r="G17" s="27"/>
      <c r="H17" s="27"/>
      <c r="I17" s="27"/>
      <c r="J17" s="27"/>
      <c r="K17" s="11"/>
      <c r="L17" s="11"/>
    </row>
    <row r="18" spans="1:12" ht="12.7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11"/>
      <c r="L18" s="11"/>
    </row>
    <row r="19" spans="1:12" ht="12.75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11"/>
      <c r="L19" s="11"/>
    </row>
    <row r="20" spans="1:12" ht="12.75">
      <c r="A20" s="27" t="s">
        <v>22</v>
      </c>
      <c r="B20" s="27"/>
      <c r="C20" s="27"/>
      <c r="D20" s="27"/>
      <c r="E20" s="27"/>
      <c r="F20" s="27"/>
      <c r="G20" s="27"/>
      <c r="H20" s="27"/>
      <c r="I20" s="27"/>
      <c r="J20" s="27"/>
      <c r="K20" s="11"/>
      <c r="L20" s="11"/>
    </row>
    <row r="21" spans="1:12" ht="12.75">
      <c r="A21" s="36" t="s">
        <v>66</v>
      </c>
      <c r="B21" s="36"/>
      <c r="C21" s="36"/>
      <c r="D21" s="36"/>
      <c r="E21" s="36"/>
      <c r="F21" s="36"/>
      <c r="G21" s="36"/>
      <c r="H21" s="36"/>
      <c r="I21" s="36"/>
      <c r="J21" s="36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28">
    <mergeCell ref="C3:C7"/>
    <mergeCell ref="A3:A7"/>
    <mergeCell ref="D3:D7"/>
    <mergeCell ref="A1:I1"/>
    <mergeCell ref="J1:J2"/>
    <mergeCell ref="C10:C14"/>
    <mergeCell ref="D10:D14"/>
    <mergeCell ref="E10:E14"/>
    <mergeCell ref="F10:F14"/>
    <mergeCell ref="A8:I8"/>
    <mergeCell ref="A9:B9"/>
    <mergeCell ref="A10:B10"/>
    <mergeCell ref="A11:B11"/>
    <mergeCell ref="A12:B12"/>
    <mergeCell ref="A21:J21"/>
    <mergeCell ref="A18:J18"/>
    <mergeCell ref="A17:J17"/>
    <mergeCell ref="A16:J16"/>
    <mergeCell ref="J4:J14"/>
    <mergeCell ref="A15:I15"/>
    <mergeCell ref="A19:J19"/>
    <mergeCell ref="A20:J20"/>
    <mergeCell ref="A13:B13"/>
    <mergeCell ref="A14:B14"/>
    <mergeCell ref="E3:E7"/>
    <mergeCell ref="F3:F7"/>
    <mergeCell ref="G3:G7"/>
    <mergeCell ref="H3:H7"/>
  </mergeCells>
  <hyperlinks>
    <hyperlink ref="J1:J2" r:id="rId1" display="Форма расчета подготовлена аналититческим отделом                      www.e-vending.ru - e-журнал о вендинг-бизнесе. На наших страницах Вы можете скачать варианты готового бизнес-плана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18" sqref="E18"/>
    </sheetView>
  </sheetViews>
  <sheetFormatPr defaultColWidth="9.00390625" defaultRowHeight="12.75"/>
  <cols>
    <col min="1" max="1" width="9.125" style="12" customWidth="1"/>
    <col min="2" max="2" width="11.00390625" style="12" customWidth="1"/>
    <col min="3" max="3" width="6.875" style="12" customWidth="1"/>
    <col min="4" max="4" width="6.375" style="12" customWidth="1"/>
    <col min="5" max="6" width="9.875" style="12" customWidth="1"/>
    <col min="7" max="7" width="7.125" style="12" customWidth="1"/>
    <col min="8" max="8" width="7.625" style="12" customWidth="1"/>
    <col min="9" max="9" width="6.375" style="12" customWidth="1"/>
    <col min="10" max="10" width="7.875" style="12" customWidth="1"/>
    <col min="11" max="11" width="6.75390625" style="12" customWidth="1"/>
    <col min="12" max="12" width="11.125" style="12" customWidth="1"/>
    <col min="13" max="16384" width="9.125" style="12" customWidth="1"/>
  </cols>
  <sheetData>
    <row r="1" spans="1:12" ht="12.75">
      <c r="A1" s="24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2.75">
      <c r="A2" s="51" t="s">
        <v>24</v>
      </c>
      <c r="B2" s="52"/>
      <c r="C2" s="51" t="s">
        <v>25</v>
      </c>
      <c r="D2" s="51"/>
      <c r="E2" s="51"/>
      <c r="F2" s="51"/>
      <c r="G2" s="51"/>
      <c r="H2" s="51"/>
      <c r="I2" s="51"/>
      <c r="J2" s="51"/>
      <c r="K2" s="51"/>
      <c r="L2" s="51" t="s">
        <v>60</v>
      </c>
    </row>
    <row r="3" spans="1:12" ht="25.5">
      <c r="A3" s="53"/>
      <c r="B3" s="52"/>
      <c r="C3" s="19" t="s">
        <v>27</v>
      </c>
      <c r="D3" s="19" t="s">
        <v>26</v>
      </c>
      <c r="E3" s="59" t="s">
        <v>56</v>
      </c>
      <c r="F3" s="68"/>
      <c r="G3" s="59" t="s">
        <v>57</v>
      </c>
      <c r="H3" s="68"/>
      <c r="I3" s="59" t="s">
        <v>58</v>
      </c>
      <c r="J3" s="68"/>
      <c r="K3" s="19" t="s">
        <v>59</v>
      </c>
      <c r="L3" s="52"/>
    </row>
    <row r="4" spans="1:12" ht="12.75">
      <c r="A4" s="81" t="s">
        <v>28</v>
      </c>
      <c r="B4" s="82"/>
      <c r="C4" s="35">
        <v>0.65</v>
      </c>
      <c r="D4" s="35">
        <v>0.3</v>
      </c>
      <c r="E4" s="75">
        <v>2.126</v>
      </c>
      <c r="F4" s="76">
        <v>1.45</v>
      </c>
      <c r="G4" s="74">
        <v>4</v>
      </c>
      <c r="H4" s="74">
        <v>0.55</v>
      </c>
      <c r="I4" s="74">
        <v>5.5</v>
      </c>
      <c r="J4" s="74">
        <v>0.35</v>
      </c>
      <c r="K4" s="20">
        <f>C4+D4+F4+H4+J4</f>
        <v>3.3000000000000003</v>
      </c>
      <c r="L4" s="20">
        <v>10</v>
      </c>
    </row>
    <row r="5" spans="1:12" ht="12.75">
      <c r="A5" s="81" t="s">
        <v>29</v>
      </c>
      <c r="B5" s="82"/>
      <c r="C5" s="71"/>
      <c r="D5" s="71"/>
      <c r="E5" s="75">
        <v>2.126</v>
      </c>
      <c r="F5" s="76">
        <v>1.45</v>
      </c>
      <c r="G5" s="74"/>
      <c r="H5" s="74"/>
      <c r="I5" s="74"/>
      <c r="J5" s="74"/>
      <c r="K5" s="20">
        <f>C4+D4+F5+H5+J5</f>
        <v>2.4</v>
      </c>
      <c r="L5" s="20">
        <v>8</v>
      </c>
    </row>
    <row r="6" spans="1:12" ht="12.75">
      <c r="A6" s="81" t="s">
        <v>30</v>
      </c>
      <c r="B6" s="82"/>
      <c r="C6" s="71"/>
      <c r="D6" s="71"/>
      <c r="E6" s="75">
        <v>2.126</v>
      </c>
      <c r="F6" s="76">
        <v>1.45</v>
      </c>
      <c r="G6" s="74"/>
      <c r="H6" s="74"/>
      <c r="I6" s="74">
        <v>5.5</v>
      </c>
      <c r="J6" s="74">
        <v>0.35</v>
      </c>
      <c r="K6" s="20">
        <f>C4+D4+F6+H6+J6</f>
        <v>2.75</v>
      </c>
      <c r="L6" s="20">
        <v>9</v>
      </c>
    </row>
    <row r="7" spans="1:12" ht="12.75">
      <c r="A7" s="81" t="s">
        <v>34</v>
      </c>
      <c r="B7" s="82"/>
      <c r="C7" s="71"/>
      <c r="D7" s="71"/>
      <c r="E7" s="75">
        <v>2.126</v>
      </c>
      <c r="F7" s="76">
        <v>1.45</v>
      </c>
      <c r="G7" s="74">
        <v>4</v>
      </c>
      <c r="H7" s="74">
        <v>0.55</v>
      </c>
      <c r="I7" s="74"/>
      <c r="J7" s="74"/>
      <c r="K7" s="20">
        <f>C4+D4+F7+H7</f>
        <v>2.95</v>
      </c>
      <c r="L7" s="20">
        <v>10</v>
      </c>
    </row>
    <row r="8" spans="1:12" ht="12.75">
      <c r="A8" s="81" t="s">
        <v>31</v>
      </c>
      <c r="B8" s="82"/>
      <c r="C8" s="71"/>
      <c r="D8" s="71"/>
      <c r="E8" s="77">
        <v>2.386</v>
      </c>
      <c r="F8" s="76">
        <v>1.63</v>
      </c>
      <c r="G8" s="74"/>
      <c r="H8" s="74"/>
      <c r="I8" s="74"/>
      <c r="J8" s="74"/>
      <c r="K8" s="20">
        <f>C4+D4+F8</f>
        <v>2.58</v>
      </c>
      <c r="L8" s="20">
        <v>9</v>
      </c>
    </row>
    <row r="9" spans="1:12" ht="12.75">
      <c r="A9" s="81" t="s">
        <v>65</v>
      </c>
      <c r="B9" s="83"/>
      <c r="C9" s="71"/>
      <c r="D9" s="71"/>
      <c r="E9" s="77">
        <v>2.386</v>
      </c>
      <c r="F9" s="76">
        <v>1.63</v>
      </c>
      <c r="G9" s="74">
        <v>4</v>
      </c>
      <c r="H9" s="74">
        <v>0.55</v>
      </c>
      <c r="I9" s="74"/>
      <c r="J9" s="74"/>
      <c r="K9" s="20">
        <f>C4+D4+F9+H9</f>
        <v>3.13</v>
      </c>
      <c r="L9" s="20">
        <v>10</v>
      </c>
    </row>
    <row r="10" spans="1:12" ht="12.75">
      <c r="A10" s="81" t="s">
        <v>64</v>
      </c>
      <c r="B10" s="83"/>
      <c r="C10" s="71"/>
      <c r="D10" s="71"/>
      <c r="E10" s="77">
        <v>2.386</v>
      </c>
      <c r="F10" s="76">
        <v>1.63</v>
      </c>
      <c r="G10" s="74"/>
      <c r="H10" s="74"/>
      <c r="I10" s="74">
        <v>6.5</v>
      </c>
      <c r="J10" s="74">
        <v>0.41</v>
      </c>
      <c r="K10" s="20">
        <f>C4+D4+F10+J10</f>
        <v>2.99</v>
      </c>
      <c r="L10" s="20">
        <v>10</v>
      </c>
    </row>
    <row r="11" spans="1:12" ht="12.75">
      <c r="A11" s="81" t="s">
        <v>32</v>
      </c>
      <c r="B11" s="82"/>
      <c r="C11" s="71"/>
      <c r="D11" s="71"/>
      <c r="E11" s="77">
        <v>2.386</v>
      </c>
      <c r="F11" s="76">
        <v>1.63</v>
      </c>
      <c r="G11" s="74">
        <v>4</v>
      </c>
      <c r="H11" s="74">
        <v>0.55</v>
      </c>
      <c r="I11" s="74">
        <v>6.5</v>
      </c>
      <c r="J11" s="74">
        <v>0.41</v>
      </c>
      <c r="K11" s="20">
        <f>C4+D4+F11+H11+J11</f>
        <v>3.54</v>
      </c>
      <c r="L11" s="20">
        <v>11</v>
      </c>
    </row>
    <row r="12" spans="1:12" ht="12.75">
      <c r="A12" s="81" t="s">
        <v>33</v>
      </c>
      <c r="B12" s="82"/>
      <c r="C12" s="71"/>
      <c r="D12" s="71"/>
      <c r="E12" s="77">
        <v>13</v>
      </c>
      <c r="F12" s="78">
        <v>1.91</v>
      </c>
      <c r="G12" s="74"/>
      <c r="H12" s="74"/>
      <c r="I12" s="74"/>
      <c r="J12" s="74"/>
      <c r="K12" s="20">
        <f>C4+D4+F12</f>
        <v>2.86</v>
      </c>
      <c r="L12" s="20">
        <v>9</v>
      </c>
    </row>
    <row r="13" spans="1:12" ht="12.75">
      <c r="A13" s="69" t="s">
        <v>61</v>
      </c>
      <c r="B13" s="84"/>
      <c r="C13" s="72"/>
      <c r="D13" s="72"/>
      <c r="E13" s="79">
        <v>16.21</v>
      </c>
      <c r="F13" s="79">
        <v>2.55</v>
      </c>
      <c r="G13" s="80"/>
      <c r="H13" s="80"/>
      <c r="I13" s="80"/>
      <c r="J13" s="80"/>
      <c r="K13" s="20">
        <f>C4+D4+F13</f>
        <v>3.5</v>
      </c>
      <c r="L13" s="70">
        <v>11</v>
      </c>
    </row>
    <row r="14" spans="1:12" ht="12.75">
      <c r="A14" s="69" t="s">
        <v>62</v>
      </c>
      <c r="B14" s="84"/>
      <c r="C14" s="72"/>
      <c r="D14" s="72"/>
      <c r="E14" s="79">
        <v>3.3</v>
      </c>
      <c r="F14" s="79">
        <v>1.05</v>
      </c>
      <c r="G14" s="80"/>
      <c r="H14" s="80"/>
      <c r="I14" s="80"/>
      <c r="J14" s="80"/>
      <c r="K14" s="20">
        <f>C4+D4+F14</f>
        <v>2</v>
      </c>
      <c r="L14" s="70">
        <v>8</v>
      </c>
    </row>
    <row r="15" spans="1:12" ht="12.75">
      <c r="A15" s="69" t="s">
        <v>63</v>
      </c>
      <c r="B15" s="84"/>
      <c r="C15" s="73"/>
      <c r="D15" s="73"/>
      <c r="E15" s="79">
        <v>14.06</v>
      </c>
      <c r="F15" s="79">
        <v>4.1</v>
      </c>
      <c r="G15" s="80"/>
      <c r="H15" s="80"/>
      <c r="I15" s="80"/>
      <c r="J15" s="80"/>
      <c r="K15" s="20">
        <f>C4+D4+F15</f>
        <v>5.05</v>
      </c>
      <c r="L15" s="70">
        <v>14</v>
      </c>
    </row>
  </sheetData>
  <mergeCells count="21">
    <mergeCell ref="D4:D15"/>
    <mergeCell ref="A10:B10"/>
    <mergeCell ref="A13:B13"/>
    <mergeCell ref="A14:B14"/>
    <mergeCell ref="A15:B15"/>
    <mergeCell ref="A9:B9"/>
    <mergeCell ref="A1:L1"/>
    <mergeCell ref="L2:L3"/>
    <mergeCell ref="A2:B3"/>
    <mergeCell ref="C2:K2"/>
    <mergeCell ref="G3:H3"/>
    <mergeCell ref="E3:F3"/>
    <mergeCell ref="I3:J3"/>
    <mergeCell ref="A12:B12"/>
    <mergeCell ref="A4:B4"/>
    <mergeCell ref="A5:B5"/>
    <mergeCell ref="A6:B6"/>
    <mergeCell ref="A7:B7"/>
    <mergeCell ref="A8:B8"/>
    <mergeCell ref="A11:B11"/>
    <mergeCell ref="C4:C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28" sqref="E28"/>
    </sheetView>
  </sheetViews>
  <sheetFormatPr defaultColWidth="9.00390625" defaultRowHeight="12.75"/>
  <cols>
    <col min="1" max="1" width="17.25390625" style="12" customWidth="1"/>
    <col min="2" max="2" width="11.875" style="12" customWidth="1"/>
    <col min="3" max="3" width="12.875" style="12" customWidth="1"/>
    <col min="4" max="4" width="14.25390625" style="12" customWidth="1"/>
    <col min="5" max="5" width="14.75390625" style="12" customWidth="1"/>
    <col min="6" max="16384" width="9.125" style="12" customWidth="1"/>
  </cols>
  <sheetData>
    <row r="1" spans="1:5" ht="12.75">
      <c r="A1" s="54" t="s">
        <v>55</v>
      </c>
      <c r="B1" s="55"/>
      <c r="C1" s="55"/>
      <c r="D1" s="55"/>
      <c r="E1" s="56"/>
    </row>
    <row r="2" spans="1:5" ht="39" customHeight="1">
      <c r="A2" s="19"/>
      <c r="B2" s="19" t="s">
        <v>35</v>
      </c>
      <c r="C2" s="19" t="s">
        <v>36</v>
      </c>
      <c r="D2" s="19" t="s">
        <v>37</v>
      </c>
      <c r="E2" s="19" t="s">
        <v>38</v>
      </c>
    </row>
    <row r="3" spans="1:5" ht="36.75" customHeight="1">
      <c r="A3" s="19" t="s">
        <v>39</v>
      </c>
      <c r="B3" s="19"/>
      <c r="C3" s="21">
        <v>2</v>
      </c>
      <c r="D3" s="21">
        <v>3</v>
      </c>
      <c r="E3" s="21">
        <v>5</v>
      </c>
    </row>
    <row r="4" spans="1:5" ht="25.5" customHeight="1">
      <c r="A4" s="19" t="s">
        <v>40</v>
      </c>
      <c r="B4" s="19"/>
      <c r="C4" s="21">
        <v>25</v>
      </c>
      <c r="D4" s="21">
        <v>24</v>
      </c>
      <c r="E4" s="21">
        <v>22</v>
      </c>
    </row>
    <row r="5" spans="1:5" ht="28.5" customHeight="1">
      <c r="A5" s="19" t="s">
        <v>41</v>
      </c>
      <c r="B5" s="19"/>
      <c r="C5" s="21">
        <v>80</v>
      </c>
      <c r="D5" s="21">
        <v>80</v>
      </c>
      <c r="E5" s="21">
        <v>80</v>
      </c>
    </row>
    <row r="6" spans="1:5" ht="35.25" customHeight="1">
      <c r="A6" s="19" t="s">
        <v>42</v>
      </c>
      <c r="B6" s="19"/>
      <c r="C6" s="21">
        <f>C3*C4*C5</f>
        <v>4000</v>
      </c>
      <c r="D6" s="21">
        <f>D3*D4*D5</f>
        <v>5760</v>
      </c>
      <c r="E6" s="21">
        <f>E3*E4*E5</f>
        <v>8800</v>
      </c>
    </row>
    <row r="7" spans="1:5" ht="13.5" customHeight="1">
      <c r="A7" s="22" t="s">
        <v>43</v>
      </c>
      <c r="B7" s="22">
        <v>10</v>
      </c>
      <c r="C7" s="23">
        <f>C6*B7</f>
        <v>40000</v>
      </c>
      <c r="D7" s="23">
        <f>D6*10</f>
        <v>57600</v>
      </c>
      <c r="E7" s="23">
        <f>E6*10</f>
        <v>88000</v>
      </c>
    </row>
    <row r="8" spans="1:5" ht="28.5" customHeight="1">
      <c r="A8" s="19" t="s">
        <v>44</v>
      </c>
      <c r="B8" s="19">
        <v>3.3</v>
      </c>
      <c r="C8" s="21">
        <f>C6*B8</f>
        <v>13200</v>
      </c>
      <c r="D8" s="21">
        <f>D6*B8</f>
        <v>19008</v>
      </c>
      <c r="E8" s="21">
        <f>E6*B8</f>
        <v>29040</v>
      </c>
    </row>
    <row r="9" spans="1:5" ht="18" customHeight="1">
      <c r="A9" s="19" t="s">
        <v>45</v>
      </c>
      <c r="B9" s="19">
        <v>2000</v>
      </c>
      <c r="C9" s="21">
        <f>C3*B9</f>
        <v>4000</v>
      </c>
      <c r="D9" s="21">
        <f>D3*B9</f>
        <v>6000</v>
      </c>
      <c r="E9" s="21">
        <f>E3*B9</f>
        <v>10000</v>
      </c>
    </row>
    <row r="10" spans="1:5" ht="16.5" customHeight="1">
      <c r="A10" s="19" t="s">
        <v>46</v>
      </c>
      <c r="B10" s="19">
        <v>900</v>
      </c>
      <c r="C10" s="21">
        <f>C3*B10</f>
        <v>1800</v>
      </c>
      <c r="D10" s="21">
        <f>D3*B10</f>
        <v>2700</v>
      </c>
      <c r="E10" s="21">
        <f>E3*B10</f>
        <v>4500</v>
      </c>
    </row>
    <row r="11" spans="1:5" ht="36" customHeight="1">
      <c r="A11" s="19" t="s">
        <v>47</v>
      </c>
      <c r="B11" s="19">
        <v>1000</v>
      </c>
      <c r="C11" s="21">
        <f>B11</f>
        <v>1000</v>
      </c>
      <c r="D11" s="21">
        <f>C11</f>
        <v>1000</v>
      </c>
      <c r="E11" s="21">
        <f>D11</f>
        <v>1000</v>
      </c>
    </row>
    <row r="12" spans="1:5" ht="37.5" customHeight="1">
      <c r="A12" s="19" t="s">
        <v>48</v>
      </c>
      <c r="B12" s="19"/>
      <c r="C12" s="21">
        <v>300</v>
      </c>
      <c r="D12" s="21">
        <v>400</v>
      </c>
      <c r="E12" s="21">
        <v>600</v>
      </c>
    </row>
    <row r="13" spans="1:5" ht="27.75" customHeight="1">
      <c r="A13" s="19" t="s">
        <v>49</v>
      </c>
      <c r="B13" s="19">
        <v>500</v>
      </c>
      <c r="C13" s="21">
        <f>C3*B13</f>
        <v>1000</v>
      </c>
      <c r="D13" s="21">
        <f>D3*B13</f>
        <v>1500</v>
      </c>
      <c r="E13" s="21">
        <f>E3*B13</f>
        <v>2500</v>
      </c>
    </row>
    <row r="14" spans="1:5" ht="13.5" customHeight="1">
      <c r="A14" s="22" t="s">
        <v>50</v>
      </c>
      <c r="B14" s="22"/>
      <c r="C14" s="23">
        <f>SUM(C8:C13)</f>
        <v>21300</v>
      </c>
      <c r="D14" s="23">
        <f>SUM(D8:D13)</f>
        <v>30608</v>
      </c>
      <c r="E14" s="23">
        <f>SUM(E8:E13)</f>
        <v>47640</v>
      </c>
    </row>
    <row r="15" spans="1:5" ht="13.5" customHeight="1">
      <c r="A15" s="22" t="s">
        <v>51</v>
      </c>
      <c r="B15" s="22"/>
      <c r="C15" s="23">
        <f>C7-C14</f>
        <v>18700</v>
      </c>
      <c r="D15" s="23">
        <f>D7-D14</f>
        <v>26992</v>
      </c>
      <c r="E15" s="23">
        <f>E7-E14</f>
        <v>40360</v>
      </c>
    </row>
    <row r="16" spans="1:5" ht="12.75">
      <c r="A16" s="87"/>
      <c r="B16" s="87"/>
      <c r="C16" s="88"/>
      <c r="D16" s="88"/>
      <c r="E16" s="88"/>
    </row>
    <row r="17" spans="1:5" ht="12.75">
      <c r="A17" s="57" t="s">
        <v>52</v>
      </c>
      <c r="B17" s="58"/>
      <c r="C17" s="58"/>
      <c r="D17" s="58"/>
      <c r="E17" s="58"/>
    </row>
    <row r="18" spans="1:5" ht="12.75">
      <c r="A18" s="59" t="s">
        <v>53</v>
      </c>
      <c r="B18" s="60"/>
      <c r="C18" s="59" t="s">
        <v>54</v>
      </c>
      <c r="D18" s="61"/>
      <c r="E18" s="62"/>
    </row>
    <row r="19" spans="1:5" ht="12.75">
      <c r="A19" s="63">
        <v>500000</v>
      </c>
      <c r="B19" s="64"/>
      <c r="C19" s="65">
        <f>(A19-(C15+D15+E15))/E15+3</f>
        <v>13.25639246778989</v>
      </c>
      <c r="D19" s="66"/>
      <c r="E19" s="67"/>
    </row>
  </sheetData>
  <mergeCells count="6">
    <mergeCell ref="A19:B19"/>
    <mergeCell ref="C19:E19"/>
    <mergeCell ref="A1:E1"/>
    <mergeCell ref="A17:E17"/>
    <mergeCell ref="A18:B18"/>
    <mergeCell ref="C18:E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</dc:creator>
  <cp:keywords/>
  <dc:description/>
  <cp:lastModifiedBy>taras</cp:lastModifiedBy>
  <dcterms:created xsi:type="dcterms:W3CDTF">2005-11-17T05:33:54Z</dcterms:created>
  <dcterms:modified xsi:type="dcterms:W3CDTF">2005-11-21T05:03:33Z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